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haggart/Desktop/"/>
    </mc:Choice>
  </mc:AlternateContent>
  <xr:revisionPtr revIDLastSave="0" documentId="13_ncr:1_{7368F4B0-7894-4241-980C-D1C7FA9DDDC3}" xr6:coauthVersionLast="46" xr6:coauthVersionMax="47" xr10:uidLastSave="{00000000-0000-0000-0000-000000000000}"/>
  <bookViews>
    <workbookView xWindow="0" yWindow="500" windowWidth="33600" windowHeight="19320" xr2:uid="{7C007001-900D-3D4A-A601-2C1BE2AB3B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D25" i="1" s="1"/>
  <c r="F38" i="1"/>
  <c r="G38" i="1" s="1"/>
  <c r="F34" i="1"/>
  <c r="D38" i="1"/>
  <c r="D37" i="1"/>
  <c r="D34" i="1"/>
  <c r="D33" i="1"/>
  <c r="F6" i="1"/>
  <c r="H25" i="1" l="1"/>
  <c r="G25" i="1"/>
  <c r="G34" i="1" l="1"/>
  <c r="H34" i="1" s="1"/>
  <c r="I34" i="1" s="1"/>
  <c r="J34" i="1" s="1"/>
  <c r="E33" i="1"/>
  <c r="E38" i="1"/>
  <c r="E34" i="1"/>
  <c r="D29" i="1"/>
  <c r="E29" i="1" l="1"/>
  <c r="E30" i="1" s="1"/>
  <c r="E36" i="1" s="1"/>
  <c r="J29" i="1"/>
  <c r="J30" i="1" s="1"/>
  <c r="J36" i="1" s="1"/>
  <c r="H29" i="1"/>
  <c r="H30" i="1" s="1"/>
  <c r="F33" i="1"/>
  <c r="G33" i="1" s="1"/>
  <c r="H33" i="1" s="1"/>
  <c r="I33" i="1" s="1"/>
  <c r="J33" i="1" s="1"/>
  <c r="D26" i="1"/>
  <c r="F25" i="1"/>
  <c r="F26" i="1" s="1"/>
  <c r="G26" i="1"/>
  <c r="E25" i="1"/>
  <c r="E26" i="1" s="1"/>
  <c r="E35" i="1" s="1"/>
  <c r="I29" i="1"/>
  <c r="I30" i="1" s="1"/>
  <c r="I36" i="1" s="1"/>
  <c r="F29" i="1"/>
  <c r="F30" i="1" s="1"/>
  <c r="G29" i="1"/>
  <c r="G30" i="1" s="1"/>
  <c r="E37" i="1"/>
  <c r="F37" i="1" s="1"/>
  <c r="H38" i="1"/>
  <c r="I38" i="1" s="1"/>
  <c r="J38" i="1" s="1"/>
  <c r="D30" i="1"/>
  <c r="G37" i="1" l="1"/>
  <c r="H37" i="1" s="1"/>
  <c r="I37" i="1" s="1"/>
  <c r="J37" i="1" s="1"/>
  <c r="G39" i="1"/>
  <c r="G35" i="1"/>
  <c r="G44" i="1" s="1"/>
  <c r="F35" i="1"/>
  <c r="F39" i="1"/>
  <c r="G36" i="1"/>
  <c r="G40" i="1"/>
  <c r="H40" i="1" s="1"/>
  <c r="I40" i="1" s="1"/>
  <c r="J40" i="1" s="1"/>
  <c r="J43" i="1" s="1"/>
  <c r="F36" i="1"/>
  <c r="F40" i="1"/>
  <c r="D40" i="1"/>
  <c r="D36" i="1"/>
  <c r="D35" i="1"/>
  <c r="D39" i="1"/>
  <c r="E40" i="1"/>
  <c r="E43" i="1" s="1"/>
  <c r="H26" i="1"/>
  <c r="I25" i="1"/>
  <c r="J25" i="1" s="1"/>
  <c r="J26" i="1" s="1"/>
  <c r="J35" i="1" s="1"/>
  <c r="E39" i="1"/>
  <c r="E42" i="1" s="1"/>
  <c r="H36" i="1"/>
  <c r="F42" i="1" l="1"/>
  <c r="F43" i="1"/>
  <c r="D42" i="1"/>
  <c r="D47" i="1" s="1"/>
  <c r="F44" i="1"/>
  <c r="I43" i="1"/>
  <c r="I48" i="1" s="1"/>
  <c r="H35" i="1"/>
  <c r="H39" i="1"/>
  <c r="G43" i="1"/>
  <c r="G48" i="1" s="1"/>
  <c r="D43" i="1"/>
  <c r="D48" i="1" s="1"/>
  <c r="I26" i="1"/>
  <c r="I39" i="1" s="1"/>
  <c r="H43" i="1"/>
  <c r="H48" i="1" s="1"/>
  <c r="G42" i="1"/>
  <c r="G47" i="1" s="1"/>
  <c r="D44" i="1"/>
  <c r="D49" i="1" s="1"/>
  <c r="E44" i="1"/>
  <c r="H44" i="1" l="1"/>
  <c r="H42" i="1"/>
  <c r="H47" i="1" s="1"/>
  <c r="E47" i="1"/>
  <c r="J48" i="1"/>
  <c r="F47" i="1"/>
  <c r="F48" i="1"/>
  <c r="E48" i="1"/>
  <c r="F49" i="1"/>
  <c r="H49" i="1"/>
  <c r="E49" i="1"/>
  <c r="E50" i="1" s="1"/>
  <c r="G49" i="1"/>
  <c r="J39" i="1"/>
  <c r="J44" i="1" s="1"/>
  <c r="J49" i="1" s="1"/>
  <c r="I35" i="1"/>
  <c r="I42" i="1" s="1"/>
  <c r="G50" i="1" l="1"/>
  <c r="J50" i="1"/>
  <c r="I44" i="1"/>
  <c r="I49" i="1" s="1"/>
  <c r="H50" i="1"/>
  <c r="I47" i="1"/>
  <c r="J42" i="1"/>
  <c r="J47" i="1" s="1"/>
</calcChain>
</file>

<file path=xl/sharedStrings.xml><?xml version="1.0" encoding="utf-8"?>
<sst xmlns="http://schemas.openxmlformats.org/spreadsheetml/2006/main" count="54" uniqueCount="48">
  <si>
    <t>cement</t>
  </si>
  <si>
    <t>stories</t>
  </si>
  <si>
    <t>building height (m)</t>
  </si>
  <si>
    <t>tons/story</t>
  </si>
  <si>
    <t>tons/building</t>
  </si>
  <si>
    <t>steel</t>
  </si>
  <si>
    <t>CO2</t>
  </si>
  <si>
    <t>t ems/t cement</t>
  </si>
  <si>
    <t>t ems/t steel</t>
  </si>
  <si>
    <t>cement ems (tCO2)</t>
  </si>
  <si>
    <t>steel ems (tCO2)</t>
  </si>
  <si>
    <t>total (tCO2/bldg)</t>
  </si>
  <si>
    <t>reductions (cement)</t>
  </si>
  <si>
    <t>reductions (steel)</t>
  </si>
  <si>
    <t>process</t>
  </si>
  <si>
    <t>heat</t>
  </si>
  <si>
    <t>in materials</t>
  </si>
  <si>
    <t>t steel per story</t>
  </si>
  <si>
    <t>t concrete per story</t>
  </si>
  <si>
    <t>Tae et al.</t>
  </si>
  <si>
    <t>https://www.sciencedirect.com/science/article/pii/S0195925510000922?casa_token=4zepKtV3PvgAAAAA:g0t3WDcqGDlcI8ksyaMCltmF5mS2isutIeJB-HVhADcuiRm8cWeHOSiLl1SIo_Qgyct1EG4znOIu</t>
  </si>
  <si>
    <t>Steel - total emissions t / t</t>
  </si>
  <si>
    <t>Cement - total emissions t / t</t>
  </si>
  <si>
    <t>Fraction of process emissions</t>
  </si>
  <si>
    <t xml:space="preserve">Fraction of process emissions </t>
  </si>
  <si>
    <t>Total Concrete ems</t>
  </si>
  <si>
    <t>Total steel ems</t>
  </si>
  <si>
    <t>Concrete ems red</t>
  </si>
  <si>
    <t>Steel ems red</t>
  </si>
  <si>
    <t>totall ems red</t>
  </si>
  <si>
    <t>CCS</t>
  </si>
  <si>
    <t>Reuptake</t>
  </si>
  <si>
    <t>"Switching Processes"</t>
  </si>
  <si>
    <t>Decarbonising Heating</t>
  </si>
  <si>
    <t>"Capturing and Storing Carbon"</t>
  </si>
  <si>
    <t>All figures (very) approximate!</t>
  </si>
  <si>
    <t>To enable a more readable figure, some sections here were merged in the final figure.</t>
  </si>
  <si>
    <t>Figures used are highlighted.</t>
  </si>
  <si>
    <t>Steel emissions for DRI</t>
  </si>
  <si>
    <t>kg / tonne</t>
  </si>
  <si>
    <t>% Reductions in figure.</t>
  </si>
  <si>
    <t>Business as usual (SQ)</t>
  </si>
  <si>
    <t>Improving design and using fewer materials (RM)</t>
  </si>
  <si>
    <t>Reinvent Steel (RS)</t>
  </si>
  <si>
    <r>
      <t>SCM factor (</t>
    </r>
    <r>
      <rPr>
        <b/>
        <sz val="12"/>
        <color theme="1"/>
        <rFont val="Calibri"/>
        <family val="2"/>
        <scheme val="minor"/>
      </rPr>
      <t>CR</t>
    </r>
    <r>
      <rPr>
        <sz val="12"/>
        <color theme="1"/>
        <rFont val="Calibri"/>
        <family val="2"/>
        <scheme val="minor"/>
      </rPr>
      <t>)</t>
    </r>
  </si>
  <si>
    <t>Increase SCM (LCE)</t>
  </si>
  <si>
    <t>Paul Fennell, Justin Driver, Christopher Bataille &amp; Steven J. Davis</t>
  </si>
  <si>
    <r>
      <t xml:space="preserve">Supplementary information to ‘Going net zero for cement and steel’ </t>
    </r>
    <r>
      <rPr>
        <b/>
        <i/>
        <sz val="11"/>
        <color theme="1"/>
        <rFont val="Calibri"/>
        <family val="2"/>
        <scheme val="minor"/>
      </rPr>
      <t>Nature</t>
    </r>
    <r>
      <rPr>
        <b/>
        <sz val="11"/>
        <color theme="1"/>
        <rFont val="Calibri"/>
        <family val="2"/>
        <scheme val="minor"/>
      </rPr>
      <t xml:space="preserve"> 603, 547-577 (2022); https://www.nature.com/articles/d41586-022-00758-4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</si>
</sst>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3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vertical="center" wrapText="1"/>
    </xf>
    <xf numFmtId="0" fontId="2" fillId="0" borderId="11" xfId="0" applyFont="1" applyBorder="1"/>
    <xf numFmtId="0" fontId="6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3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1" applyFont="1" applyBorder="1"/>
    <xf numFmtId="0" fontId="0" fillId="0" borderId="11" xfId="0" applyBorder="1" applyAlignment="1">
      <alignment horizontal="center" vertical="center" wrapText="1"/>
    </xf>
    <xf numFmtId="0" fontId="0" fillId="0" borderId="6" xfId="0" applyBorder="1"/>
    <xf numFmtId="9" fontId="0" fillId="0" borderId="10" xfId="1" applyFont="1" applyBorder="1"/>
    <xf numFmtId="2" fontId="0" fillId="0" borderId="10" xfId="1" applyNumberFormat="1" applyFont="1" applyBorder="1"/>
    <xf numFmtId="1" fontId="0" fillId="0" borderId="10" xfId="1" applyNumberFormat="1" applyFont="1" applyBorder="1"/>
    <xf numFmtId="0" fontId="2" fillId="4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vertical="center" wrapText="1"/>
    </xf>
    <xf numFmtId="1" fontId="0" fillId="0" borderId="10" xfId="0" applyNumberFormat="1" applyBorder="1"/>
    <xf numFmtId="0" fontId="0" fillId="3" borderId="10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B0F5-220A-4E4C-A56A-5C11DFC51884}">
  <dimension ref="A1:L52"/>
  <sheetViews>
    <sheetView tabSelected="1" workbookViewId="0"/>
  </sheetViews>
  <sheetFormatPr baseColWidth="10" defaultColWidth="11" defaultRowHeight="16" x14ac:dyDescent="0.2"/>
  <cols>
    <col min="1" max="1" width="5.33203125" customWidth="1"/>
    <col min="2" max="2" width="3.5" customWidth="1"/>
    <col min="3" max="3" width="18.1640625" customWidth="1"/>
    <col min="4" max="5" width="11.6640625" customWidth="1"/>
    <col min="6" max="6" width="14.5" customWidth="1"/>
    <col min="7" max="7" width="11.6640625" customWidth="1"/>
    <col min="8" max="8" width="16" customWidth="1"/>
    <col min="10" max="10" width="15.6640625" customWidth="1"/>
    <col min="11" max="11" width="11.6640625" bestFit="1" customWidth="1"/>
    <col min="12" max="12" width="17.6640625" bestFit="1" customWidth="1"/>
  </cols>
  <sheetData>
    <row r="1" spans="1:7" x14ac:dyDescent="0.2">
      <c r="A1" s="74" t="s">
        <v>47</v>
      </c>
    </row>
    <row r="2" spans="1:7" x14ac:dyDescent="0.2">
      <c r="A2" s="74" t="s">
        <v>46</v>
      </c>
    </row>
    <row r="3" spans="1:7" x14ac:dyDescent="0.2">
      <c r="C3" s="8"/>
      <c r="D3" s="9"/>
      <c r="E3" s="8">
        <v>100</v>
      </c>
      <c r="F3" s="9" t="s">
        <v>2</v>
      </c>
      <c r="G3" s="15"/>
    </row>
    <row r="4" spans="1:7" x14ac:dyDescent="0.2">
      <c r="C4" s="13"/>
      <c r="D4" s="14"/>
      <c r="E4" s="13">
        <v>30</v>
      </c>
      <c r="F4" s="14" t="s">
        <v>1</v>
      </c>
      <c r="G4" s="21"/>
    </row>
    <row r="5" spans="1:7" ht="17" x14ac:dyDescent="0.2">
      <c r="C5" s="25"/>
      <c r="D5" s="26"/>
      <c r="E5" s="25" t="s">
        <v>16</v>
      </c>
      <c r="F5" s="26" t="s">
        <v>44</v>
      </c>
      <c r="G5" s="21"/>
    </row>
    <row r="6" spans="1:7" s="2" customFormat="1" x14ac:dyDescent="0.2">
      <c r="C6" s="13" t="s">
        <v>12</v>
      </c>
      <c r="D6" s="14"/>
      <c r="E6" s="30">
        <v>0.24</v>
      </c>
      <c r="F6" s="27">
        <f>0.65/0.75</f>
        <v>0.8666666666666667</v>
      </c>
      <c r="G6" s="28"/>
    </row>
    <row r="7" spans="1:7" x14ac:dyDescent="0.2">
      <c r="C7" s="13" t="s">
        <v>13</v>
      </c>
      <c r="D7" s="14"/>
      <c r="E7" s="30">
        <v>0.4</v>
      </c>
      <c r="F7" s="27">
        <v>0.52</v>
      </c>
      <c r="G7" s="21"/>
    </row>
    <row r="8" spans="1:7" x14ac:dyDescent="0.2">
      <c r="C8" s="13"/>
      <c r="D8" s="14"/>
      <c r="E8" s="13"/>
      <c r="F8" s="14"/>
      <c r="G8" s="21"/>
    </row>
    <row r="9" spans="1:7" x14ac:dyDescent="0.2">
      <c r="C9" s="13" t="s">
        <v>21</v>
      </c>
      <c r="D9" s="14"/>
      <c r="E9" s="13">
        <v>1.8</v>
      </c>
      <c r="F9" s="14"/>
      <c r="G9" s="21"/>
    </row>
    <row r="10" spans="1:7" x14ac:dyDescent="0.2">
      <c r="C10" s="13" t="s">
        <v>23</v>
      </c>
      <c r="D10" s="14"/>
      <c r="E10" s="30">
        <v>0.5</v>
      </c>
      <c r="F10" s="14"/>
      <c r="G10" s="21"/>
    </row>
    <row r="11" spans="1:7" x14ac:dyDescent="0.2">
      <c r="C11" s="13"/>
      <c r="D11" s="14"/>
      <c r="E11" s="30"/>
      <c r="F11" s="14"/>
      <c r="G11" s="21"/>
    </row>
    <row r="12" spans="1:7" x14ac:dyDescent="0.2">
      <c r="C12" s="13" t="s">
        <v>22</v>
      </c>
      <c r="D12" s="14"/>
      <c r="E12" s="31">
        <v>0.6</v>
      </c>
      <c r="F12" s="14"/>
      <c r="G12" s="21"/>
    </row>
    <row r="13" spans="1:7" x14ac:dyDescent="0.2">
      <c r="C13" s="13" t="s">
        <v>24</v>
      </c>
      <c r="D13" s="14"/>
      <c r="E13" s="30">
        <v>0.6</v>
      </c>
      <c r="F13" s="14"/>
      <c r="G13" s="21"/>
    </row>
    <row r="14" spans="1:7" x14ac:dyDescent="0.2">
      <c r="C14" s="13"/>
      <c r="D14" s="14"/>
      <c r="E14" s="30"/>
      <c r="F14" s="14"/>
      <c r="G14" s="21"/>
    </row>
    <row r="15" spans="1:7" x14ac:dyDescent="0.2">
      <c r="C15" s="13" t="s">
        <v>38</v>
      </c>
      <c r="D15" s="14"/>
      <c r="E15" s="32">
        <v>50</v>
      </c>
      <c r="F15" s="14" t="s">
        <v>39</v>
      </c>
      <c r="G15" s="21"/>
    </row>
    <row r="16" spans="1:7" x14ac:dyDescent="0.2">
      <c r="C16" s="13"/>
      <c r="D16" s="14"/>
      <c r="E16" s="30"/>
      <c r="F16" s="14"/>
      <c r="G16" s="21"/>
    </row>
    <row r="17" spans="2:10" ht="17" x14ac:dyDescent="0.2">
      <c r="C17" s="66" t="s">
        <v>18</v>
      </c>
      <c r="D17" s="9"/>
      <c r="E17" s="67">
        <f>17600*2.4/35</f>
        <v>1206.8571428571429</v>
      </c>
      <c r="F17" s="9"/>
      <c r="G17" s="15"/>
    </row>
    <row r="18" spans="2:10" x14ac:dyDescent="0.2">
      <c r="C18" s="13" t="s">
        <v>17</v>
      </c>
      <c r="D18" s="14"/>
      <c r="E18" s="68">
        <f>1667/35</f>
        <v>47.628571428571426</v>
      </c>
      <c r="F18" s="14"/>
      <c r="G18" s="21"/>
    </row>
    <row r="19" spans="2:10" x14ac:dyDescent="0.2">
      <c r="C19" s="13"/>
      <c r="D19" s="14"/>
      <c r="E19" s="13"/>
      <c r="F19" s="14"/>
      <c r="G19" s="21"/>
    </row>
    <row r="20" spans="2:10" x14ac:dyDescent="0.2">
      <c r="C20" s="6" t="s">
        <v>35</v>
      </c>
      <c r="D20" s="7"/>
      <c r="E20" s="6"/>
      <c r="F20" s="7"/>
      <c r="G20" s="29"/>
    </row>
    <row r="22" spans="2:10" x14ac:dyDescent="0.2">
      <c r="B22" s="8"/>
      <c r="C22" s="15"/>
      <c r="D22" s="34"/>
      <c r="E22" s="35"/>
      <c r="F22" s="71" t="s">
        <v>32</v>
      </c>
      <c r="G22" s="71"/>
      <c r="H22" s="34"/>
      <c r="I22" s="72" t="s">
        <v>34</v>
      </c>
      <c r="J22" s="73"/>
    </row>
    <row r="23" spans="2:10" s="1" customFormat="1" ht="85" x14ac:dyDescent="0.2">
      <c r="B23" s="10"/>
      <c r="C23" s="16"/>
      <c r="D23" s="11" t="s">
        <v>41</v>
      </c>
      <c r="E23" s="11" t="s">
        <v>42</v>
      </c>
      <c r="F23" s="12" t="s">
        <v>43</v>
      </c>
      <c r="G23" s="12" t="s">
        <v>45</v>
      </c>
      <c r="H23" s="11" t="s">
        <v>33</v>
      </c>
      <c r="I23" s="12" t="s">
        <v>30</v>
      </c>
      <c r="J23" s="33" t="s">
        <v>31</v>
      </c>
    </row>
    <row r="24" spans="2:10" x14ac:dyDescent="0.2">
      <c r="B24" s="13"/>
      <c r="C24" s="17" t="s">
        <v>0</v>
      </c>
      <c r="D24" s="36"/>
      <c r="E24" s="36"/>
      <c r="F24" s="37"/>
      <c r="G24" s="37"/>
      <c r="H24" s="36"/>
      <c r="I24" s="37"/>
      <c r="J24" s="38"/>
    </row>
    <row r="25" spans="2:10" x14ac:dyDescent="0.2">
      <c r="B25" s="13"/>
      <c r="C25" s="18" t="s">
        <v>3</v>
      </c>
      <c r="D25" s="43">
        <f>E17*0.15</f>
        <v>181.02857142857144</v>
      </c>
      <c r="E25" s="43">
        <f>$D$25*(1-E6)</f>
        <v>137.5817142857143</v>
      </c>
      <c r="F25" s="44">
        <f>$D$25*(1-E6)</f>
        <v>137.5817142857143</v>
      </c>
      <c r="G25" s="44">
        <f>$D$25*(1-E6)</f>
        <v>137.5817142857143</v>
      </c>
      <c r="H25" s="43">
        <f>$D$25*(1-E6)</f>
        <v>137.5817142857143</v>
      </c>
      <c r="I25" s="44">
        <f>H25</f>
        <v>137.5817142857143</v>
      </c>
      <c r="J25" s="60">
        <f>I25</f>
        <v>137.5817142857143</v>
      </c>
    </row>
    <row r="26" spans="2:10" x14ac:dyDescent="0.2">
      <c r="B26" s="5"/>
      <c r="C26" s="19" t="s">
        <v>4</v>
      </c>
      <c r="D26" s="64">
        <f t="shared" ref="D26:J26" si="0">$E$4*D25</f>
        <v>5430.8571428571431</v>
      </c>
      <c r="E26" s="64">
        <f t="shared" si="0"/>
        <v>4127.4514285714286</v>
      </c>
      <c r="F26" s="49">
        <f t="shared" si="0"/>
        <v>4127.4514285714286</v>
      </c>
      <c r="G26" s="49">
        <f t="shared" si="0"/>
        <v>4127.4514285714286</v>
      </c>
      <c r="H26" s="64">
        <f t="shared" si="0"/>
        <v>4127.4514285714286</v>
      </c>
      <c r="I26" s="49">
        <f t="shared" si="0"/>
        <v>4127.4514285714286</v>
      </c>
      <c r="J26" s="65">
        <f t="shared" si="0"/>
        <v>4127.4514285714286</v>
      </c>
    </row>
    <row r="27" spans="2:10" x14ac:dyDescent="0.2">
      <c r="B27" s="13"/>
      <c r="C27" s="20"/>
      <c r="D27" s="45"/>
      <c r="E27" s="45"/>
      <c r="F27" s="46"/>
      <c r="G27" s="46"/>
      <c r="H27" s="45"/>
      <c r="I27" s="46"/>
      <c r="J27" s="47"/>
    </row>
    <row r="28" spans="2:10" x14ac:dyDescent="0.2">
      <c r="B28" s="13"/>
      <c r="C28" s="17" t="s">
        <v>5</v>
      </c>
      <c r="D28" s="45"/>
      <c r="E28" s="45"/>
      <c r="F28" s="46"/>
      <c r="G28" s="46"/>
      <c r="H28" s="45"/>
      <c r="I28" s="46"/>
      <c r="J28" s="47"/>
    </row>
    <row r="29" spans="2:10" x14ac:dyDescent="0.2">
      <c r="B29" s="13"/>
      <c r="C29" s="20" t="s">
        <v>3</v>
      </c>
      <c r="D29" s="43">
        <f>E18</f>
        <v>47.628571428571426</v>
      </c>
      <c r="E29" s="43">
        <f t="shared" ref="E29:J29" si="1">$D$29*(1-$E$7)</f>
        <v>28.577142857142857</v>
      </c>
      <c r="F29" s="44">
        <f t="shared" si="1"/>
        <v>28.577142857142857</v>
      </c>
      <c r="G29" s="44">
        <f t="shared" si="1"/>
        <v>28.577142857142857</v>
      </c>
      <c r="H29" s="43">
        <f t="shared" si="1"/>
        <v>28.577142857142857</v>
      </c>
      <c r="I29" s="44">
        <f t="shared" si="1"/>
        <v>28.577142857142857</v>
      </c>
      <c r="J29" s="60">
        <f t="shared" si="1"/>
        <v>28.577142857142857</v>
      </c>
    </row>
    <row r="30" spans="2:10" x14ac:dyDescent="0.2">
      <c r="B30" s="5"/>
      <c r="C30" s="19" t="s">
        <v>4</v>
      </c>
      <c r="D30" s="64">
        <f t="shared" ref="D30:J30" si="2">$E$4*D29</f>
        <v>1428.8571428571429</v>
      </c>
      <c r="E30" s="64">
        <f t="shared" si="2"/>
        <v>857.31428571428569</v>
      </c>
      <c r="F30" s="49">
        <f t="shared" si="2"/>
        <v>857.31428571428569</v>
      </c>
      <c r="G30" s="49">
        <f t="shared" si="2"/>
        <v>857.31428571428569</v>
      </c>
      <c r="H30" s="64">
        <f t="shared" si="2"/>
        <v>857.31428571428569</v>
      </c>
      <c r="I30" s="49">
        <f t="shared" si="2"/>
        <v>857.31428571428569</v>
      </c>
      <c r="J30" s="65">
        <f t="shared" si="2"/>
        <v>857.31428571428569</v>
      </c>
    </row>
    <row r="31" spans="2:10" x14ac:dyDescent="0.2">
      <c r="B31" s="13"/>
      <c r="C31" s="20"/>
      <c r="D31" s="36"/>
      <c r="E31" s="36"/>
      <c r="F31" s="37"/>
      <c r="G31" s="37"/>
      <c r="H31" s="36"/>
      <c r="I31" s="37"/>
      <c r="J31" s="38"/>
    </row>
    <row r="32" spans="2:10" x14ac:dyDescent="0.2">
      <c r="B32" s="13"/>
      <c r="C32" s="17" t="s">
        <v>6</v>
      </c>
      <c r="D32" s="36"/>
      <c r="E32" s="36"/>
      <c r="F32" s="37"/>
      <c r="G32" s="37"/>
      <c r="H32" s="36"/>
      <c r="I32" s="37"/>
      <c r="J32" s="38"/>
    </row>
    <row r="33" spans="2:12" x14ac:dyDescent="0.2">
      <c r="B33" s="69" t="s">
        <v>14</v>
      </c>
      <c r="C33" s="20" t="s">
        <v>7</v>
      </c>
      <c r="D33" s="39">
        <f>$E$12*$E$13</f>
        <v>0.36</v>
      </c>
      <c r="E33" s="39">
        <f>D33</f>
        <v>0.36</v>
      </c>
      <c r="F33" s="40">
        <f>E33</f>
        <v>0.36</v>
      </c>
      <c r="G33" s="40">
        <f>$F$33*F6</f>
        <v>0.312</v>
      </c>
      <c r="H33" s="41">
        <f>G33</f>
        <v>0.312</v>
      </c>
      <c r="I33" s="40">
        <f>H33-(0.9*(H33))</f>
        <v>3.1200000000000006E-2</v>
      </c>
      <c r="J33" s="42">
        <f>I33-0.5*G33</f>
        <v>-0.12479999999999999</v>
      </c>
    </row>
    <row r="34" spans="2:12" x14ac:dyDescent="0.2">
      <c r="B34" s="69"/>
      <c r="C34" s="20" t="s">
        <v>8</v>
      </c>
      <c r="D34" s="39">
        <f>$E$9*$E$10</f>
        <v>0.9</v>
      </c>
      <c r="E34" s="39">
        <f>D34</f>
        <v>0.9</v>
      </c>
      <c r="F34" s="40">
        <f>E15*E10/1000</f>
        <v>2.5000000000000001E-2</v>
      </c>
      <c r="G34" s="40">
        <f>F34</f>
        <v>2.5000000000000001E-2</v>
      </c>
      <c r="H34" s="41">
        <f>G34</f>
        <v>2.5000000000000001E-2</v>
      </c>
      <c r="I34" s="40">
        <f>H34</f>
        <v>2.5000000000000001E-2</v>
      </c>
      <c r="J34" s="42">
        <f>I34</f>
        <v>2.5000000000000001E-2</v>
      </c>
      <c r="L34" s="3"/>
    </row>
    <row r="35" spans="2:12" x14ac:dyDescent="0.2">
      <c r="B35" s="69"/>
      <c r="C35" s="20" t="s">
        <v>9</v>
      </c>
      <c r="D35" s="43">
        <f t="shared" ref="D35:J35" si="3">D33*D$26</f>
        <v>1955.1085714285714</v>
      </c>
      <c r="E35" s="43">
        <f t="shared" si="3"/>
        <v>1485.8825142857143</v>
      </c>
      <c r="F35" s="44">
        <f t="shared" si="3"/>
        <v>1485.8825142857143</v>
      </c>
      <c r="G35" s="44">
        <f t="shared" si="3"/>
        <v>1287.7648457142857</v>
      </c>
      <c r="H35" s="43">
        <f t="shared" si="3"/>
        <v>1287.7648457142857</v>
      </c>
      <c r="I35" s="44">
        <f t="shared" si="3"/>
        <v>128.7764845714286</v>
      </c>
      <c r="J35" s="60">
        <f t="shared" si="3"/>
        <v>-515.10593828571427</v>
      </c>
      <c r="L35" s="4"/>
    </row>
    <row r="36" spans="2:12" x14ac:dyDescent="0.2">
      <c r="B36" s="69"/>
      <c r="C36" s="20" t="s">
        <v>10</v>
      </c>
      <c r="D36" s="43">
        <f>D34*D$30</f>
        <v>1285.9714285714285</v>
      </c>
      <c r="E36" s="43">
        <f>E34*E$30</f>
        <v>771.58285714285716</v>
      </c>
      <c r="F36" s="44">
        <f>F34*F$30</f>
        <v>21.432857142857145</v>
      </c>
      <c r="G36" s="44">
        <f>G34*G$30</f>
        <v>21.432857142857145</v>
      </c>
      <c r="H36" s="43">
        <f>H34*H30</f>
        <v>21.432857142857145</v>
      </c>
      <c r="I36" s="44">
        <f>I34*I30</f>
        <v>21.432857142857145</v>
      </c>
      <c r="J36" s="60">
        <f>J34*J30</f>
        <v>21.432857142857145</v>
      </c>
    </row>
    <row r="37" spans="2:12" x14ac:dyDescent="0.2">
      <c r="B37" s="70" t="s">
        <v>15</v>
      </c>
      <c r="C37" s="20" t="s">
        <v>7</v>
      </c>
      <c r="D37" s="39">
        <f>E12*(1-E13)</f>
        <v>0.24</v>
      </c>
      <c r="E37" s="39">
        <f>D37</f>
        <v>0.24</v>
      </c>
      <c r="F37" s="40">
        <f>E37*(1-0.1)</f>
        <v>0.216</v>
      </c>
      <c r="G37" s="40">
        <f>$F$37*F6</f>
        <v>0.18720000000000001</v>
      </c>
      <c r="H37" s="41">
        <f>G37*(0.5)</f>
        <v>9.3600000000000003E-2</v>
      </c>
      <c r="I37" s="40">
        <f>H37-0.9*G37</f>
        <v>-7.4880000000000016E-2</v>
      </c>
      <c r="J37" s="42">
        <f>I37</f>
        <v>-7.4880000000000016E-2</v>
      </c>
    </row>
    <row r="38" spans="2:12" x14ac:dyDescent="0.2">
      <c r="B38" s="70"/>
      <c r="C38" s="20" t="s">
        <v>8</v>
      </c>
      <c r="D38" s="39">
        <f>E9*(1-E10)</f>
        <v>0.9</v>
      </c>
      <c r="E38" s="39">
        <f>D38</f>
        <v>0.9</v>
      </c>
      <c r="F38" s="40">
        <f>E15*(1-E10)/1000</f>
        <v>2.5000000000000001E-2</v>
      </c>
      <c r="G38" s="40">
        <f>$F$38</f>
        <v>2.5000000000000001E-2</v>
      </c>
      <c r="H38" s="41">
        <f>G38</f>
        <v>2.5000000000000001E-2</v>
      </c>
      <c r="I38" s="40">
        <f>H38</f>
        <v>2.5000000000000001E-2</v>
      </c>
      <c r="J38" s="42">
        <f>I38</f>
        <v>2.5000000000000001E-2</v>
      </c>
    </row>
    <row r="39" spans="2:12" x14ac:dyDescent="0.2">
      <c r="B39" s="70"/>
      <c r="C39" s="20" t="s">
        <v>9</v>
      </c>
      <c r="D39" s="43">
        <f t="shared" ref="D39:J39" si="4">D37*D$26</f>
        <v>1303.4057142857143</v>
      </c>
      <c r="E39" s="43">
        <f t="shared" si="4"/>
        <v>990.58834285714283</v>
      </c>
      <c r="F39" s="44">
        <f t="shared" si="4"/>
        <v>891.52950857142855</v>
      </c>
      <c r="G39" s="44">
        <f t="shared" si="4"/>
        <v>772.65890742857141</v>
      </c>
      <c r="H39" s="43">
        <f t="shared" si="4"/>
        <v>386.32945371428571</v>
      </c>
      <c r="I39" s="44">
        <f t="shared" si="4"/>
        <v>-309.06356297142861</v>
      </c>
      <c r="J39" s="60">
        <f t="shared" si="4"/>
        <v>-309.06356297142861</v>
      </c>
      <c r="L39" s="4"/>
    </row>
    <row r="40" spans="2:12" x14ac:dyDescent="0.2">
      <c r="B40" s="70"/>
      <c r="C40" s="20" t="s">
        <v>10</v>
      </c>
      <c r="D40" s="43">
        <f>D38*D$30</f>
        <v>1285.9714285714285</v>
      </c>
      <c r="E40" s="43">
        <f>E38*E$30</f>
        <v>771.58285714285716</v>
      </c>
      <c r="F40" s="44">
        <f>F38*F$30</f>
        <v>21.432857142857145</v>
      </c>
      <c r="G40" s="44">
        <f>G38*G$30</f>
        <v>21.432857142857145</v>
      </c>
      <c r="H40" s="43">
        <f>G40</f>
        <v>21.432857142857145</v>
      </c>
      <c r="I40" s="44">
        <f>H40</f>
        <v>21.432857142857145</v>
      </c>
      <c r="J40" s="60">
        <f>I40</f>
        <v>21.432857142857145</v>
      </c>
    </row>
    <row r="41" spans="2:12" x14ac:dyDescent="0.2">
      <c r="B41" s="13"/>
      <c r="C41" s="20"/>
      <c r="D41" s="36"/>
      <c r="E41" s="36"/>
      <c r="F41" s="37"/>
      <c r="G41" s="37"/>
      <c r="H41" s="36"/>
      <c r="I41" s="37"/>
      <c r="J41" s="38"/>
    </row>
    <row r="42" spans="2:12" x14ac:dyDescent="0.2">
      <c r="B42" s="13"/>
      <c r="C42" s="20" t="s">
        <v>25</v>
      </c>
      <c r="D42" s="45">
        <f>D39+D35</f>
        <v>3258.5142857142855</v>
      </c>
      <c r="E42" s="45">
        <f t="shared" ref="E42:F43" si="5">E39+E35</f>
        <v>2476.4708571428573</v>
      </c>
      <c r="F42" s="46">
        <f t="shared" si="5"/>
        <v>2377.4120228571428</v>
      </c>
      <c r="G42" s="46">
        <f t="shared" ref="G42" si="6">G39+G35</f>
        <v>2060.4237531428571</v>
      </c>
      <c r="H42" s="45">
        <f>H39+H35</f>
        <v>1674.0942994285715</v>
      </c>
      <c r="I42" s="46">
        <f>I39+I35</f>
        <v>-180.28707840000001</v>
      </c>
      <c r="J42" s="47">
        <f>J39+J35</f>
        <v>-824.16950125714288</v>
      </c>
    </row>
    <row r="43" spans="2:12" x14ac:dyDescent="0.2">
      <c r="B43" s="13"/>
      <c r="C43" s="20" t="s">
        <v>26</v>
      </c>
      <c r="D43" s="45">
        <f>D40+D36</f>
        <v>2571.9428571428571</v>
      </c>
      <c r="E43" s="45">
        <f t="shared" si="5"/>
        <v>1543.1657142857143</v>
      </c>
      <c r="F43" s="46">
        <f t="shared" si="5"/>
        <v>42.86571428571429</v>
      </c>
      <c r="G43" s="46">
        <f t="shared" ref="G43:H43" si="7">G40+G36</f>
        <v>42.86571428571429</v>
      </c>
      <c r="H43" s="45">
        <f t="shared" si="7"/>
        <v>42.86571428571429</v>
      </c>
      <c r="I43" s="46">
        <f t="shared" ref="I43" si="8">I40+I36</f>
        <v>42.86571428571429</v>
      </c>
      <c r="J43" s="47">
        <f t="shared" ref="J43" si="9">J40+J36</f>
        <v>42.86571428571429</v>
      </c>
    </row>
    <row r="44" spans="2:12" x14ac:dyDescent="0.2">
      <c r="B44" s="5"/>
      <c r="C44" s="19" t="s">
        <v>11</v>
      </c>
      <c r="D44" s="48">
        <f t="shared" ref="D44:J44" si="10">SUM(D35:D36,D39:D40)</f>
        <v>5830.4571428571435</v>
      </c>
      <c r="E44" s="48">
        <f t="shared" si="10"/>
        <v>4019.6365714285712</v>
      </c>
      <c r="F44" s="49">
        <f>SUM(F35:F36,F39:F40)</f>
        <v>2420.2777371428569</v>
      </c>
      <c r="G44" s="50">
        <f t="shared" si="10"/>
        <v>2103.2894674285712</v>
      </c>
      <c r="H44" s="48">
        <f t="shared" si="10"/>
        <v>1716.9600137142854</v>
      </c>
      <c r="I44" s="49">
        <f t="shared" si="10"/>
        <v>-137.42136411428572</v>
      </c>
      <c r="J44" s="51">
        <f t="shared" si="10"/>
        <v>-781.30378697142862</v>
      </c>
      <c r="L44" t="s">
        <v>36</v>
      </c>
    </row>
    <row r="45" spans="2:12" x14ac:dyDescent="0.2">
      <c r="B45" s="13"/>
      <c r="C45" s="21"/>
      <c r="D45" s="36"/>
      <c r="E45" s="36"/>
      <c r="F45" s="37"/>
      <c r="G45" s="37"/>
      <c r="H45" s="36"/>
      <c r="I45" s="37"/>
      <c r="J45" s="38"/>
      <c r="L45" t="s">
        <v>37</v>
      </c>
    </row>
    <row r="46" spans="2:12" x14ac:dyDescent="0.2">
      <c r="B46" s="13"/>
      <c r="C46" s="21"/>
      <c r="D46" s="36"/>
      <c r="E46" s="36"/>
      <c r="F46" s="37"/>
      <c r="G46" s="37"/>
      <c r="H46" s="36"/>
      <c r="I46" s="37"/>
      <c r="J46" s="38"/>
    </row>
    <row r="47" spans="2:12" x14ac:dyDescent="0.2">
      <c r="B47" s="13"/>
      <c r="C47" s="22" t="s">
        <v>27</v>
      </c>
      <c r="D47" s="52">
        <f>100-D42/$D$42*100</f>
        <v>0</v>
      </c>
      <c r="E47" s="52">
        <f t="shared" ref="E47:H48" si="11">100-E42/$D$42*100</f>
        <v>23.999999999999986</v>
      </c>
      <c r="F47" s="53">
        <f t="shared" si="11"/>
        <v>27.039999999999992</v>
      </c>
      <c r="G47" s="53">
        <f t="shared" si="11"/>
        <v>36.768000000000001</v>
      </c>
      <c r="H47" s="52">
        <f t="shared" si="11"/>
        <v>48.623999999999988</v>
      </c>
      <c r="I47" s="53">
        <f t="shared" ref="I47" si="12">100-I42/$D$42*100</f>
        <v>105.53279999999999</v>
      </c>
      <c r="J47" s="54">
        <f>100-J42/$D$42*100</f>
        <v>125.2928</v>
      </c>
    </row>
    <row r="48" spans="2:12" x14ac:dyDescent="0.2">
      <c r="B48" s="13"/>
      <c r="C48" s="22" t="s">
        <v>28</v>
      </c>
      <c r="D48" s="52">
        <f>100-D43/$D$43*100</f>
        <v>0</v>
      </c>
      <c r="E48" s="52">
        <f t="shared" ref="E48:F48" si="13">100-E43/$D$43*100</f>
        <v>39.999999999999993</v>
      </c>
      <c r="F48" s="53">
        <f t="shared" si="13"/>
        <v>98.333333333333329</v>
      </c>
      <c r="G48" s="53">
        <f t="shared" si="11"/>
        <v>98.684501262626256</v>
      </c>
      <c r="H48" s="52">
        <f t="shared" si="11"/>
        <v>98.684501262626256</v>
      </c>
      <c r="I48" s="53">
        <f t="shared" ref="I48" si="14">100-I43/$D$42*100</f>
        <v>98.684501262626256</v>
      </c>
      <c r="J48" s="54">
        <f>100-J43/$D$42*100</f>
        <v>98.684501262626256</v>
      </c>
    </row>
    <row r="49" spans="2:12" x14ac:dyDescent="0.2">
      <c r="B49" s="6"/>
      <c r="C49" s="23" t="s">
        <v>29</v>
      </c>
      <c r="D49" s="55">
        <f>100-D44/$D$44*100</f>
        <v>0</v>
      </c>
      <c r="E49" s="55">
        <f>100-E44/$D$44*100</f>
        <v>31.057951839110885</v>
      </c>
      <c r="F49" s="56">
        <f t="shared" ref="F49:H49" si="15">100-F44/$D$44*100</f>
        <v>58.489057069771548</v>
      </c>
      <c r="G49" s="56">
        <f t="shared" si="15"/>
        <v>63.925822351592139</v>
      </c>
      <c r="H49" s="55">
        <f t="shared" si="15"/>
        <v>70.551880038810978</v>
      </c>
      <c r="I49" s="56">
        <f t="shared" ref="I49" si="16">100-I44/$D$44*100</f>
        <v>102.3569569374614</v>
      </c>
      <c r="J49" s="57">
        <f>100-J44/$D$44*100</f>
        <v>113.40038641615948</v>
      </c>
    </row>
    <row r="50" spans="2:12" x14ac:dyDescent="0.2">
      <c r="B50" s="5"/>
      <c r="C50" s="24"/>
      <c r="D50" s="58"/>
      <c r="E50" s="61">
        <f>E49</f>
        <v>31.057951839110885</v>
      </c>
      <c r="F50" s="62"/>
      <c r="G50" s="62">
        <f>G49-E49</f>
        <v>32.867870512481254</v>
      </c>
      <c r="H50" s="59">
        <f>H49-G49</f>
        <v>6.6260576872188395</v>
      </c>
      <c r="I50" s="62"/>
      <c r="J50" s="63">
        <f>J49-H49</f>
        <v>42.8485063773485</v>
      </c>
      <c r="L50" t="s">
        <v>40</v>
      </c>
    </row>
    <row r="52" spans="2:12" x14ac:dyDescent="0.2">
      <c r="B52" t="s">
        <v>19</v>
      </c>
      <c r="C52" t="s">
        <v>20</v>
      </c>
    </row>
  </sheetData>
  <mergeCells count="4">
    <mergeCell ref="B33:B36"/>
    <mergeCell ref="B37:B40"/>
    <mergeCell ref="F22:G22"/>
    <mergeCell ref="I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Anne Haggart</cp:lastModifiedBy>
  <dcterms:created xsi:type="dcterms:W3CDTF">2022-02-08T22:26:06Z</dcterms:created>
  <dcterms:modified xsi:type="dcterms:W3CDTF">2022-03-18T15:17:29Z</dcterms:modified>
</cp:coreProperties>
</file>